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nalýzy v ÚNSS\za rok 2024\EON\EON na web\"/>
    </mc:Choice>
  </mc:AlternateContent>
  <bookViews>
    <workbookView xWindow="0" yWindow="0" windowWidth="23040" windowHeight="7056"/>
  </bookViews>
  <sheets>
    <sheet name="06_ZA_EON_2024" sheetId="19" r:id="rId1"/>
  </sheets>
  <calcPr calcId="162913"/>
</workbook>
</file>

<file path=xl/calcChain.xml><?xml version="1.0" encoding="utf-8"?>
<calcChain xmlns="http://schemas.openxmlformats.org/spreadsheetml/2006/main">
  <c r="G5" i="19" l="1"/>
  <c r="F5" i="19"/>
  <c r="G6" i="19" l="1"/>
  <c r="F6" i="19"/>
  <c r="I6" i="19" l="1"/>
  <c r="J6" i="19"/>
  <c r="J5" i="19"/>
  <c r="I5" i="19"/>
  <c r="D17" i="19" l="1"/>
  <c r="C17" i="19"/>
  <c r="J7" i="19"/>
  <c r="I7" i="19"/>
  <c r="H17" i="19" l="1"/>
  <c r="G27" i="19"/>
  <c r="F27" i="19"/>
  <c r="E27" i="19" s="1"/>
  <c r="E17" i="19"/>
  <c r="B17" i="19" s="1"/>
  <c r="G7" i="19"/>
  <c r="F7" i="19"/>
  <c r="C7" i="19" s="1"/>
  <c r="G35" i="19"/>
  <c r="E35" i="19" s="1"/>
  <c r="B35" i="19" s="1"/>
  <c r="F35" i="19"/>
  <c r="C35" i="19" s="1"/>
  <c r="H35" i="19"/>
  <c r="H34" i="19"/>
  <c r="E34" i="19"/>
  <c r="B34" i="19" s="1"/>
  <c r="D34" i="19"/>
  <c r="C34" i="19"/>
  <c r="C33" i="19"/>
  <c r="H33" i="19"/>
  <c r="E33" i="19"/>
  <c r="D33" i="19"/>
  <c r="H32" i="19"/>
  <c r="E32" i="19"/>
  <c r="D32" i="19"/>
  <c r="C32" i="19"/>
  <c r="H31" i="19"/>
  <c r="E31" i="19"/>
  <c r="D31" i="19"/>
  <c r="C31" i="19"/>
  <c r="H30" i="19"/>
  <c r="E30" i="19"/>
  <c r="D30" i="19"/>
  <c r="C30" i="19"/>
  <c r="H29" i="19"/>
  <c r="E29" i="19"/>
  <c r="D29" i="19"/>
  <c r="C29" i="19"/>
  <c r="H28" i="19"/>
  <c r="I27" i="19" s="1"/>
  <c r="E28" i="19"/>
  <c r="B28" i="19" s="1"/>
  <c r="D28" i="19"/>
  <c r="C28" i="19"/>
  <c r="C26" i="19"/>
  <c r="E26" i="19"/>
  <c r="D26" i="19"/>
  <c r="H25" i="19"/>
  <c r="E25" i="19"/>
  <c r="B25" i="19" s="1"/>
  <c r="D25" i="19"/>
  <c r="C25" i="19"/>
  <c r="J24" i="19"/>
  <c r="H23" i="19"/>
  <c r="E23" i="19"/>
  <c r="D23" i="19"/>
  <c r="C23" i="19"/>
  <c r="E22" i="19"/>
  <c r="B22" i="19" s="1"/>
  <c r="D22" i="19"/>
  <c r="C22" i="19"/>
  <c r="E21" i="19"/>
  <c r="B21" i="19" s="1"/>
  <c r="D21" i="19"/>
  <c r="C21" i="19"/>
  <c r="E20" i="19"/>
  <c r="D20" i="19"/>
  <c r="C20" i="19"/>
  <c r="J19" i="19"/>
  <c r="I19" i="19"/>
  <c r="H19" i="19"/>
  <c r="G19" i="19"/>
  <c r="F19" i="19"/>
  <c r="H18" i="19"/>
  <c r="E18" i="19"/>
  <c r="B18" i="19" s="1"/>
  <c r="D18" i="19"/>
  <c r="C18" i="19"/>
  <c r="H16" i="19"/>
  <c r="B16" i="19" s="1"/>
  <c r="E16" i="19"/>
  <c r="D16" i="19"/>
  <c r="C16" i="19"/>
  <c r="H15" i="19"/>
  <c r="E15" i="19"/>
  <c r="D15" i="19"/>
  <c r="C15" i="19"/>
  <c r="H14" i="19"/>
  <c r="E14" i="19"/>
  <c r="B14" i="19" s="1"/>
  <c r="D14" i="19"/>
  <c r="C14" i="19"/>
  <c r="J13" i="19"/>
  <c r="I13" i="19"/>
  <c r="G13" i="19"/>
  <c r="F13" i="19"/>
  <c r="H12" i="19"/>
  <c r="E12" i="19"/>
  <c r="D12" i="19"/>
  <c r="C12" i="19"/>
  <c r="H11" i="19"/>
  <c r="E11" i="19"/>
  <c r="D11" i="19"/>
  <c r="C11" i="19"/>
  <c r="H10" i="19"/>
  <c r="E10" i="19"/>
  <c r="D10" i="19"/>
  <c r="C10" i="19"/>
  <c r="H9" i="19"/>
  <c r="E9" i="19"/>
  <c r="D9" i="19"/>
  <c r="C9" i="19"/>
  <c r="J8" i="19"/>
  <c r="I8" i="19"/>
  <c r="G8" i="19"/>
  <c r="F8" i="19"/>
  <c r="H7" i="19"/>
  <c r="E7" i="19"/>
  <c r="D7" i="19"/>
  <c r="H6" i="19"/>
  <c r="E6" i="19"/>
  <c r="D6" i="19"/>
  <c r="C6" i="19"/>
  <c r="H5" i="19"/>
  <c r="E5" i="19"/>
  <c r="D5" i="19"/>
  <c r="C5" i="19"/>
  <c r="J4" i="19"/>
  <c r="I4" i="19"/>
  <c r="G4" i="19"/>
  <c r="F4" i="19"/>
  <c r="D35" i="19" l="1"/>
  <c r="B10" i="19"/>
  <c r="B32" i="19"/>
  <c r="B6" i="19"/>
  <c r="C27" i="19"/>
  <c r="F24" i="19"/>
  <c r="F36" i="19" s="1"/>
  <c r="D19" i="19"/>
  <c r="H13" i="19"/>
  <c r="E19" i="19"/>
  <c r="H8" i="19"/>
  <c r="B11" i="19"/>
  <c r="B29" i="19"/>
  <c r="B31" i="19"/>
  <c r="B12" i="19"/>
  <c r="E8" i="19"/>
  <c r="C4" i="19"/>
  <c r="B23" i="19"/>
  <c r="D13" i="19"/>
  <c r="C13" i="19"/>
  <c r="B30" i="19"/>
  <c r="B33" i="19"/>
  <c r="C19" i="19"/>
  <c r="E13" i="19"/>
  <c r="B7" i="19"/>
  <c r="C8" i="19"/>
  <c r="D8" i="19"/>
  <c r="B9" i="19"/>
  <c r="J36" i="19"/>
  <c r="D4" i="19"/>
  <c r="B5" i="19"/>
  <c r="H4" i="19"/>
  <c r="C24" i="19"/>
  <c r="H26" i="19"/>
  <c r="B26" i="19" s="1"/>
  <c r="H27" i="19"/>
  <c r="B27" i="19" s="1"/>
  <c r="E4" i="19"/>
  <c r="G24" i="19"/>
  <c r="G36" i="19" s="1"/>
  <c r="E24" i="19"/>
  <c r="B15" i="19"/>
  <c r="B13" i="19" s="1"/>
  <c r="B20" i="19"/>
  <c r="B19" i="19" s="1"/>
  <c r="D27" i="19"/>
  <c r="D24" i="19" s="1"/>
  <c r="I24" i="19"/>
  <c r="I36" i="19" s="1"/>
  <c r="B4" i="19" l="1"/>
  <c r="B8" i="19"/>
  <c r="E36" i="19"/>
  <c r="C36" i="19"/>
  <c r="D36" i="19"/>
  <c r="B24" i="19"/>
  <c r="H24" i="19"/>
  <c r="H36" i="19" s="1"/>
  <c r="B36" i="19" l="1"/>
</calcChain>
</file>

<file path=xl/sharedStrings.xml><?xml version="1.0" encoding="utf-8"?>
<sst xmlns="http://schemas.openxmlformats.org/spreadsheetml/2006/main" count="44" uniqueCount="44">
  <si>
    <t>Cestovné</t>
  </si>
  <si>
    <t>Zákonné sociálne odvody ku mzdám</t>
  </si>
  <si>
    <t>Stravné</t>
  </si>
  <si>
    <t>Poplatky banke</t>
  </si>
  <si>
    <t>PHM</t>
  </si>
  <si>
    <t xml:space="preserve">Ekonomicky oprávnené náklady, ods. 5, Zák. č. 448/2008 </t>
  </si>
  <si>
    <t>Mzdové náklady</t>
  </si>
  <si>
    <t>Vodné a stočné</t>
  </si>
  <si>
    <t>Telefóny, internet, prenos dát</t>
  </si>
  <si>
    <t>Poštové</t>
  </si>
  <si>
    <t>Materiál (výpočtová technika)</t>
  </si>
  <si>
    <t>Materiál (kanc., hyg. a čisť, dezinfekcia)</t>
  </si>
  <si>
    <t>Nájomné a sl. spojené s nájmom</t>
  </si>
  <si>
    <t>Školenia, semináre, konferencie</t>
  </si>
  <si>
    <t>Revízie (PO, BOZP a zdrav. dohľad)</t>
  </si>
  <si>
    <t>Vedenie účtovníctva, ostatné všeob. služby</t>
  </si>
  <si>
    <t>Audit účtovníctva ÚNSS - povinný</t>
  </si>
  <si>
    <t>Služby IKT a podpora softvéru</t>
  </si>
  <si>
    <t>Poistenie</t>
  </si>
  <si>
    <t>Dane a poplatky (odpad, RTVS)</t>
  </si>
  <si>
    <t>EON SPOLU</t>
  </si>
  <si>
    <t>Krajské stredisko Žilina + OSSR Martin</t>
  </si>
  <si>
    <t>ŠSP ZA</t>
  </si>
  <si>
    <t>SR ZA</t>
  </si>
  <si>
    <t>ŠSP MT</t>
  </si>
  <si>
    <t>SR MT</t>
  </si>
  <si>
    <t>ŠSP ZA+MT</t>
  </si>
  <si>
    <t>SR ZA+MT</t>
  </si>
  <si>
    <t>Energie elektrina, teplo</t>
  </si>
  <si>
    <t>Pracovné pomôcky (odevy, ochranné, kompenzačné)</t>
  </si>
  <si>
    <t xml:space="preserve">  Mzdové náklady spolu</t>
  </si>
  <si>
    <t>Náklady na energie spolu</t>
  </si>
  <si>
    <t>Výdavky na materiál spolu</t>
  </si>
  <si>
    <t>Dopravné náklady spolu</t>
  </si>
  <si>
    <t>servis SMV</t>
  </si>
  <si>
    <t>poistenie - PZP SMV</t>
  </si>
  <si>
    <t>Náklady na služby spolu</t>
  </si>
  <si>
    <t>Výdavky na bežné transféry (náhrady PN., príspevok na rekreáciu)</t>
  </si>
  <si>
    <t>2024</t>
  </si>
  <si>
    <t>2024 ZA</t>
  </si>
  <si>
    <t>2024 MT</t>
  </si>
  <si>
    <t>Materiál (knihy, časopisy)</t>
  </si>
  <si>
    <t>Materiál (kompenzačné pomôcky)</t>
  </si>
  <si>
    <t>Metodická činnosť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</si>
</sst>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Sk&quot;"/>
    <numFmt numFmtId="167" formatCode="#,##0.00\ &quot;€&quot;"/>
    <numFmt numFmtId="168" formatCode="#,##0.000"/>
  </numFmts>
  <fonts count="5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1"/>
      <name val="Ariel"/>
      <charset val="238"/>
    </font>
    <font>
      <sz val="11"/>
      <color theme="1"/>
      <name val="Ariel"/>
      <charset val="238"/>
    </font>
    <font>
      <b/>
      <sz val="11"/>
      <color theme="1"/>
      <name val="Ariel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thick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164" fontId="2" fillId="0" borderId="0" xfId="0" applyNumberFormat="1" applyFont="1" applyBorder="1" applyAlignment="1" applyProtection="1">
      <alignment horizontal="center" vertical="center" wrapText="1" shrinkToFit="1"/>
      <protection hidden="1"/>
    </xf>
    <xf numFmtId="0" fontId="3" fillId="0" borderId="0" xfId="0" applyFont="1"/>
    <xf numFmtId="4" fontId="3" fillId="0" borderId="0" xfId="0" applyNumberFormat="1" applyFont="1"/>
    <xf numFmtId="49" fontId="2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167" fontId="2" fillId="3" borderId="1" xfId="0" applyNumberFormat="1" applyFont="1" applyFill="1" applyBorder="1" applyAlignment="1" applyProtection="1">
      <alignment horizontal="center" vertical="center" wrapText="1" shrinkToFit="1"/>
      <protection hidden="1"/>
    </xf>
    <xf numFmtId="167" fontId="2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49" fontId="2" fillId="2" borderId="0" xfId="0" applyNumberFormat="1" applyFont="1" applyFill="1" applyBorder="1" applyAlignment="1" applyProtection="1">
      <alignment horizontal="center" vertical="center" wrapText="1" shrinkToFit="1"/>
      <protection hidden="1"/>
    </xf>
    <xf numFmtId="167" fontId="2" fillId="2" borderId="0" xfId="0" applyNumberFormat="1" applyFont="1" applyFill="1" applyBorder="1" applyAlignment="1" applyProtection="1">
      <alignment horizontal="center" vertical="center" wrapText="1" shrinkToFit="1"/>
      <protection hidden="1"/>
    </xf>
    <xf numFmtId="49" fontId="2" fillId="4" borderId="8" xfId="0" applyNumberFormat="1" applyFont="1" applyFill="1" applyBorder="1" applyAlignment="1" applyProtection="1">
      <alignment horizontal="left" vertical="center" wrapText="1" shrinkToFit="1"/>
      <protection hidden="1"/>
    </xf>
    <xf numFmtId="167" fontId="2" fillId="4" borderId="9" xfId="0" applyNumberFormat="1" applyFont="1" applyFill="1" applyBorder="1" applyAlignment="1" applyProtection="1">
      <alignment horizontal="right" vertical="center" wrapText="1" shrinkToFit="1"/>
      <protection hidden="1"/>
    </xf>
    <xf numFmtId="167" fontId="3" fillId="2" borderId="10" xfId="0" applyNumberFormat="1" applyFont="1" applyFill="1" applyBorder="1"/>
    <xf numFmtId="167" fontId="3" fillId="3" borderId="10" xfId="0" applyNumberFormat="1" applyFont="1" applyFill="1" applyBorder="1"/>
    <xf numFmtId="167" fontId="3" fillId="2" borderId="11" xfId="0" applyNumberFormat="1" applyFont="1" applyFill="1" applyBorder="1"/>
    <xf numFmtId="167" fontId="3" fillId="3" borderId="11" xfId="0" applyNumberFormat="1" applyFont="1" applyFill="1" applyBorder="1"/>
    <xf numFmtId="167" fontId="4" fillId="4" borderId="12" xfId="0" applyNumberFormat="1" applyFont="1" applyFill="1" applyBorder="1" applyAlignment="1">
      <alignment horizontal="left" indent="1"/>
    </xf>
    <xf numFmtId="167" fontId="4" fillId="4" borderId="13" xfId="0" applyNumberFormat="1" applyFont="1" applyFill="1" applyBorder="1"/>
    <xf numFmtId="167" fontId="4" fillId="4" borderId="14" xfId="0" applyNumberFormat="1" applyFont="1" applyFill="1" applyBorder="1"/>
    <xf numFmtId="167" fontId="3" fillId="0" borderId="0" xfId="0" applyNumberFormat="1" applyFont="1"/>
    <xf numFmtId="167" fontId="4" fillId="4" borderId="5" xfId="0" applyNumberFormat="1" applyFont="1" applyFill="1" applyBorder="1" applyAlignment="1">
      <alignment horizontal="left" indent="1"/>
    </xf>
    <xf numFmtId="167" fontId="4" fillId="4" borderId="6" xfId="0" applyNumberFormat="1" applyFont="1" applyFill="1" applyBorder="1"/>
    <xf numFmtId="167" fontId="4" fillId="4" borderId="7" xfId="0" applyNumberFormat="1" applyFont="1" applyFill="1" applyBorder="1"/>
    <xf numFmtId="168" fontId="3" fillId="0" borderId="0" xfId="0" applyNumberFormat="1" applyFont="1"/>
    <xf numFmtId="0" fontId="3" fillId="0" borderId="0" xfId="0" applyFont="1" applyAlignment="1">
      <alignment horizontal="left" indent="1"/>
    </xf>
    <xf numFmtId="0" fontId="3" fillId="2" borderId="15" xfId="0" applyFont="1" applyFill="1" applyBorder="1" applyAlignment="1">
      <alignment horizontal="left" indent="1"/>
    </xf>
    <xf numFmtId="167" fontId="3" fillId="2" borderId="16" xfId="0" applyNumberFormat="1" applyFont="1" applyFill="1" applyBorder="1"/>
    <xf numFmtId="167" fontId="3" fillId="3" borderId="16" xfId="0" applyNumberFormat="1" applyFont="1" applyFill="1" applyBorder="1"/>
    <xf numFmtId="167" fontId="3" fillId="3" borderId="17" xfId="0" applyNumberFormat="1" applyFont="1" applyFill="1" applyBorder="1"/>
    <xf numFmtId="0" fontId="3" fillId="2" borderId="18" xfId="0" applyFont="1" applyFill="1" applyBorder="1" applyAlignment="1">
      <alignment horizontal="left" indent="1"/>
    </xf>
    <xf numFmtId="167" fontId="3" fillId="2" borderId="19" xfId="0" applyNumberFormat="1" applyFont="1" applyFill="1" applyBorder="1"/>
    <xf numFmtId="167" fontId="3" fillId="3" borderId="19" xfId="0" applyNumberFormat="1" applyFont="1" applyFill="1" applyBorder="1"/>
    <xf numFmtId="167" fontId="3" fillId="3" borderId="20" xfId="0" applyNumberFormat="1" applyFont="1" applyFill="1" applyBorder="1"/>
    <xf numFmtId="0" fontId="3" fillId="2" borderId="21" xfId="0" applyFont="1" applyFill="1" applyBorder="1" applyAlignment="1">
      <alignment horizontal="left" indent="1"/>
    </xf>
    <xf numFmtId="167" fontId="3" fillId="2" borderId="22" xfId="0" applyNumberFormat="1" applyFont="1" applyFill="1" applyBorder="1"/>
    <xf numFmtId="167" fontId="3" fillId="3" borderId="22" xfId="0" applyNumberFormat="1" applyFont="1" applyFill="1" applyBorder="1"/>
    <xf numFmtId="167" fontId="3" fillId="3" borderId="23" xfId="0" applyNumberFormat="1" applyFont="1" applyFill="1" applyBorder="1"/>
    <xf numFmtId="0" fontId="4" fillId="4" borderId="5" xfId="0" applyFont="1" applyFill="1" applyBorder="1" applyAlignment="1">
      <alignment horizontal="left" indent="1"/>
    </xf>
    <xf numFmtId="0" fontId="4" fillId="0" borderId="0" xfId="0" applyFont="1"/>
    <xf numFmtId="4" fontId="4" fillId="0" borderId="0" xfId="0" applyNumberFormat="1" applyFont="1"/>
    <xf numFmtId="167" fontId="2" fillId="4" borderId="24" xfId="0" applyNumberFormat="1" applyFont="1" applyFill="1" applyBorder="1" applyAlignment="1" applyProtection="1">
      <alignment horizontal="right" vertical="center" wrapText="1" shrinkToFit="1"/>
      <protection hidden="1"/>
    </xf>
    <xf numFmtId="0" fontId="3" fillId="2" borderId="25" xfId="0" applyFont="1" applyFill="1" applyBorder="1" applyAlignment="1">
      <alignment horizontal="left" indent="1"/>
    </xf>
    <xf numFmtId="167" fontId="3" fillId="3" borderId="26" xfId="0" applyNumberFormat="1" applyFont="1" applyFill="1" applyBorder="1"/>
    <xf numFmtId="0" fontId="3" fillId="2" borderId="27" xfId="0" applyFont="1" applyFill="1" applyBorder="1" applyAlignment="1">
      <alignment horizontal="left" indent="1"/>
    </xf>
    <xf numFmtId="167" fontId="3" fillId="3" borderId="28" xfId="0" applyNumberFormat="1" applyFont="1" applyFill="1" applyBorder="1"/>
    <xf numFmtId="167" fontId="2" fillId="5" borderId="1" xfId="0" applyNumberFormat="1" applyFont="1" applyFill="1" applyBorder="1" applyAlignment="1" applyProtection="1">
      <alignment horizontal="center" vertical="center" wrapText="1" shrinkToFit="1"/>
      <protection hidden="1"/>
    </xf>
    <xf numFmtId="167" fontId="3" fillId="5" borderId="10" xfId="0" applyNumberFormat="1" applyFont="1" applyFill="1" applyBorder="1"/>
    <xf numFmtId="167" fontId="3" fillId="5" borderId="11" xfId="0" applyNumberFormat="1" applyFont="1" applyFill="1" applyBorder="1"/>
    <xf numFmtId="167" fontId="3" fillId="5" borderId="16" xfId="0" applyNumberFormat="1" applyFont="1" applyFill="1" applyBorder="1"/>
    <xf numFmtId="167" fontId="3" fillId="5" borderId="19" xfId="0" applyNumberFormat="1" applyFont="1" applyFill="1" applyBorder="1"/>
    <xf numFmtId="167" fontId="3" fillId="5" borderId="22" xfId="0" applyNumberFormat="1" applyFont="1" applyFill="1" applyBorder="1"/>
    <xf numFmtId="0" fontId="4" fillId="4" borderId="5" xfId="0" applyFont="1" applyFill="1" applyBorder="1" applyAlignment="1">
      <alignment horizontal="left" vertical="center" wrapText="1"/>
    </xf>
    <xf numFmtId="167" fontId="4" fillId="4" borderId="6" xfId="0" applyNumberFormat="1" applyFont="1" applyFill="1" applyBorder="1" applyAlignment="1">
      <alignment vertical="center"/>
    </xf>
    <xf numFmtId="167" fontId="4" fillId="4" borderId="7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2" borderId="29" xfId="0" applyFont="1" applyFill="1" applyBorder="1" applyAlignment="1">
      <alignment horizontal="left" indent="1"/>
    </xf>
    <xf numFmtId="167" fontId="3" fillId="5" borderId="30" xfId="0" applyNumberFormat="1" applyFont="1" applyFill="1" applyBorder="1"/>
    <xf numFmtId="167" fontId="3" fillId="3" borderId="30" xfId="0" applyNumberFormat="1" applyFont="1" applyFill="1" applyBorder="1"/>
    <xf numFmtId="167" fontId="3" fillId="3" borderId="31" xfId="0" applyNumberFormat="1" applyFont="1" applyFill="1" applyBorder="1"/>
    <xf numFmtId="164" fontId="2" fillId="0" borderId="2" xfId="0" applyNumberFormat="1" applyFont="1" applyBorder="1" applyAlignment="1" applyProtection="1">
      <alignment horizontal="center" vertical="center" wrapText="1" shrinkToFit="1"/>
      <protection hidden="1"/>
    </xf>
    <xf numFmtId="164" fontId="2" fillId="0" borderId="4" xfId="0" applyNumberFormat="1" applyFont="1" applyBorder="1" applyAlignment="1" applyProtection="1">
      <alignment horizontal="center" vertical="center" wrapText="1" shrinkToFit="1"/>
      <protection hidden="1"/>
    </xf>
    <xf numFmtId="164" fontId="2" fillId="0" borderId="3" xfId="0" applyNumberFormat="1" applyFont="1" applyBorder="1" applyAlignment="1" applyProtection="1">
      <alignment horizontal="center" vertical="center" wrapText="1" shrinkToFit="1"/>
      <protection hidden="1"/>
    </xf>
  </cellXfs>
  <cellStyles count="2">
    <cellStyle name="Normálna" xfId="0" builtinId="0"/>
    <cellStyle name="normálne_vuctovacia tabulka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zoomScaleNormal="100" workbookViewId="0">
      <pane xSplit="1" ySplit="2" topLeftCell="B24" activePane="bottomRight" state="frozen"/>
      <selection pane="topRight" activeCell="C1" sqref="C1"/>
      <selection pane="bottomLeft" activeCell="A3" sqref="A3"/>
      <selection pane="bottomRight" activeCell="B45" sqref="B45"/>
    </sheetView>
  </sheetViews>
  <sheetFormatPr defaultRowHeight="13.8"/>
  <cols>
    <col min="1" max="1" width="50.33203125" style="2" bestFit="1" customWidth="1"/>
    <col min="2" max="2" width="13.21875" style="18" bestFit="1" customWidth="1"/>
    <col min="3" max="4" width="13.21875" style="18" customWidth="1"/>
    <col min="5" max="5" width="13.21875" style="18" bestFit="1" customWidth="1"/>
    <col min="6" max="6" width="12.21875" style="18" customWidth="1"/>
    <col min="7" max="7" width="12.5546875" style="18" customWidth="1"/>
    <col min="8" max="8" width="13.21875" style="18" bestFit="1" customWidth="1"/>
    <col min="9" max="10" width="11.88671875" style="18" bestFit="1" customWidth="1"/>
    <col min="11" max="11" width="8.88671875" style="2"/>
    <col min="12" max="12" width="10.33203125" style="3" bestFit="1" customWidth="1"/>
    <col min="13" max="15" width="8.88671875" style="3"/>
    <col min="16" max="16384" width="8.88671875" style="2"/>
  </cols>
  <sheetData>
    <row r="1" spans="1:15" ht="14.4" thickBot="1">
      <c r="A1" s="59" t="s">
        <v>5</v>
      </c>
      <c r="B1" s="60"/>
      <c r="C1" s="60"/>
      <c r="D1" s="60"/>
      <c r="E1" s="60"/>
      <c r="F1" s="60"/>
      <c r="G1" s="61"/>
      <c r="H1" s="1"/>
      <c r="I1" s="1"/>
      <c r="J1" s="1"/>
    </row>
    <row r="2" spans="1:15" ht="14.4" thickBot="1">
      <c r="A2" s="4" t="s">
        <v>21</v>
      </c>
      <c r="B2" s="4" t="s">
        <v>38</v>
      </c>
      <c r="C2" s="44" t="s">
        <v>26</v>
      </c>
      <c r="D2" s="5" t="s">
        <v>27</v>
      </c>
      <c r="E2" s="6" t="s">
        <v>39</v>
      </c>
      <c r="F2" s="44" t="s">
        <v>22</v>
      </c>
      <c r="G2" s="5" t="s">
        <v>23</v>
      </c>
      <c r="H2" s="6" t="s">
        <v>40</v>
      </c>
      <c r="I2" s="44" t="s">
        <v>24</v>
      </c>
      <c r="J2" s="5" t="s">
        <v>25</v>
      </c>
    </row>
    <row r="3" spans="1:15" ht="14.4" thickBot="1">
      <c r="A3" s="7"/>
      <c r="B3" s="8"/>
      <c r="C3" s="8"/>
      <c r="D3" s="8"/>
      <c r="E3" s="8"/>
      <c r="F3" s="8"/>
      <c r="G3" s="8"/>
      <c r="H3" s="8"/>
      <c r="I3" s="8"/>
      <c r="J3" s="8"/>
    </row>
    <row r="4" spans="1:15" ht="14.4" thickBot="1">
      <c r="A4" s="9" t="s">
        <v>30</v>
      </c>
      <c r="B4" s="10">
        <f t="shared" ref="B4:J4" si="0">SUM(B5:B6)</f>
        <v>110572.54999999999</v>
      </c>
      <c r="C4" s="10">
        <f t="shared" si="0"/>
        <v>59728.81</v>
      </c>
      <c r="D4" s="10">
        <f t="shared" si="0"/>
        <v>50843.74</v>
      </c>
      <c r="E4" s="10">
        <f t="shared" si="0"/>
        <v>90742.48</v>
      </c>
      <c r="F4" s="10">
        <f t="shared" si="0"/>
        <v>49087.049999999996</v>
      </c>
      <c r="G4" s="10">
        <f t="shared" si="0"/>
        <v>41655.43</v>
      </c>
      <c r="H4" s="10">
        <f t="shared" si="0"/>
        <v>19830.07</v>
      </c>
      <c r="I4" s="10">
        <f t="shared" si="0"/>
        <v>10641.759999999998</v>
      </c>
      <c r="J4" s="39">
        <f t="shared" si="0"/>
        <v>9188.3100000000013</v>
      </c>
    </row>
    <row r="5" spans="1:15" ht="14.4" thickTop="1">
      <c r="A5" s="40" t="s">
        <v>6</v>
      </c>
      <c r="B5" s="11">
        <f>E5+H5</f>
        <v>82794.98</v>
      </c>
      <c r="C5" s="45">
        <f>F5+I5</f>
        <v>44717.77</v>
      </c>
      <c r="D5" s="12">
        <f>G5+J5</f>
        <v>38077.21</v>
      </c>
      <c r="E5" s="11">
        <f>G5+F5</f>
        <v>68211.98</v>
      </c>
      <c r="F5" s="45">
        <f>5093.89+7808.52+5810.76+11082.47+7420.05-323.98</f>
        <v>36891.71</v>
      </c>
      <c r="G5" s="12">
        <f>4339.25+6152.61+4582.96+9096.93+7420.06+52.44-323.98</f>
        <v>31320.27</v>
      </c>
      <c r="H5" s="11">
        <f>I5+J5</f>
        <v>14583</v>
      </c>
      <c r="I5" s="45">
        <f>1416.27+1813.46+2012.75+2583.58</f>
        <v>7826.0599999999995</v>
      </c>
      <c r="J5" s="41">
        <f>1206.46+1544.81+1714.57+2291.1</f>
        <v>6756.9400000000005</v>
      </c>
    </row>
    <row r="6" spans="1:15" ht="14.4" thickBot="1">
      <c r="A6" s="42" t="s">
        <v>1</v>
      </c>
      <c r="B6" s="13">
        <f t="shared" ref="B6:D35" si="1">E6+H6</f>
        <v>27777.57</v>
      </c>
      <c r="C6" s="46">
        <f t="shared" si="1"/>
        <v>15011.039999999997</v>
      </c>
      <c r="D6" s="14">
        <f t="shared" si="1"/>
        <v>12766.529999999999</v>
      </c>
      <c r="E6" s="13">
        <f t="shared" ref="E6:E35" si="2">G6+F6</f>
        <v>22530.5</v>
      </c>
      <c r="F6" s="46">
        <f>1703.4+2588.35+1879.23+3577.62+2446.74</f>
        <v>12195.339999999998</v>
      </c>
      <c r="G6" s="14">
        <f>1451.04+2033.7+1476.53+2927.14+2446.75</f>
        <v>10335.16</v>
      </c>
      <c r="H6" s="13">
        <f t="shared" ref="H6:H35" si="3">I6+J6</f>
        <v>5247.07</v>
      </c>
      <c r="I6" s="46">
        <f>500.27+651.93+724.1+939.4</f>
        <v>2815.7</v>
      </c>
      <c r="J6" s="43">
        <f>426.15+555.35+616.82+833.05</f>
        <v>2431.37</v>
      </c>
    </row>
    <row r="7" spans="1:15" s="18" customFormat="1" ht="15" thickTop="1" thickBot="1">
      <c r="A7" s="15" t="s">
        <v>0</v>
      </c>
      <c r="B7" s="16">
        <f t="shared" si="1"/>
        <v>3250.87</v>
      </c>
      <c r="C7" s="16">
        <f t="shared" si="1"/>
        <v>1109.24</v>
      </c>
      <c r="D7" s="16">
        <f t="shared" si="1"/>
        <v>2141.63</v>
      </c>
      <c r="E7" s="16">
        <f t="shared" si="2"/>
        <v>2946.77</v>
      </c>
      <c r="F7" s="16">
        <f>748.69+160.15</f>
        <v>908.84</v>
      </c>
      <c r="G7" s="16">
        <f>1877.78+160.15</f>
        <v>2037.93</v>
      </c>
      <c r="H7" s="16">
        <f t="shared" si="3"/>
        <v>304.10000000000002</v>
      </c>
      <c r="I7" s="16">
        <f>176.5+23.9</f>
        <v>200.4</v>
      </c>
      <c r="J7" s="17">
        <f>79.8+23.9</f>
        <v>103.69999999999999</v>
      </c>
      <c r="L7" s="3"/>
      <c r="M7" s="3"/>
      <c r="N7" s="3"/>
      <c r="O7" s="3"/>
    </row>
    <row r="8" spans="1:15" s="18" customFormat="1" ht="14.4" thickBot="1">
      <c r="A8" s="19" t="s">
        <v>31</v>
      </c>
      <c r="B8" s="20">
        <f>SUM(B9:B12)</f>
        <v>4821.63</v>
      </c>
      <c r="C8" s="20">
        <f t="shared" ref="C8:I8" si="4">SUM(C9:C12)</f>
        <v>2410.8000000000002</v>
      </c>
      <c r="D8" s="20">
        <f t="shared" si="4"/>
        <v>2410.83</v>
      </c>
      <c r="E8" s="20">
        <f t="shared" si="4"/>
        <v>2537.94</v>
      </c>
      <c r="F8" s="20">
        <f t="shared" si="4"/>
        <v>1268.96</v>
      </c>
      <c r="G8" s="20">
        <f t="shared" si="4"/>
        <v>1268.98</v>
      </c>
      <c r="H8" s="20">
        <f t="shared" si="4"/>
        <v>2283.69</v>
      </c>
      <c r="I8" s="20">
        <f t="shared" si="4"/>
        <v>1141.8399999999999</v>
      </c>
      <c r="J8" s="21">
        <f>SUM(J9:J12)</f>
        <v>1141.8500000000001</v>
      </c>
      <c r="L8" s="3"/>
      <c r="M8" s="3"/>
      <c r="N8" s="3"/>
      <c r="O8" s="3"/>
    </row>
    <row r="9" spans="1:15">
      <c r="A9" s="24" t="s">
        <v>28</v>
      </c>
      <c r="B9" s="25">
        <f t="shared" si="1"/>
        <v>3412.63</v>
      </c>
      <c r="C9" s="47">
        <f t="shared" si="1"/>
        <v>1706.31</v>
      </c>
      <c r="D9" s="26">
        <f t="shared" si="1"/>
        <v>1706.3200000000002</v>
      </c>
      <c r="E9" s="25">
        <f t="shared" si="2"/>
        <v>1485</v>
      </c>
      <c r="F9" s="47">
        <v>742.5</v>
      </c>
      <c r="G9" s="26">
        <v>742.5</v>
      </c>
      <c r="H9" s="25">
        <f t="shared" si="3"/>
        <v>1927.63</v>
      </c>
      <c r="I9" s="47">
        <v>963.81</v>
      </c>
      <c r="J9" s="27">
        <v>963.82</v>
      </c>
    </row>
    <row r="10" spans="1:15">
      <c r="A10" s="28" t="s">
        <v>7</v>
      </c>
      <c r="B10" s="29">
        <f t="shared" si="1"/>
        <v>128.13</v>
      </c>
      <c r="C10" s="48">
        <f t="shared" si="1"/>
        <v>64.06</v>
      </c>
      <c r="D10" s="30">
        <f t="shared" si="1"/>
        <v>64.070000000000007</v>
      </c>
      <c r="E10" s="29">
        <f t="shared" si="2"/>
        <v>87.67</v>
      </c>
      <c r="F10" s="48">
        <v>43.83</v>
      </c>
      <c r="G10" s="30">
        <v>43.84</v>
      </c>
      <c r="H10" s="29">
        <f t="shared" si="3"/>
        <v>40.46</v>
      </c>
      <c r="I10" s="48">
        <v>20.23</v>
      </c>
      <c r="J10" s="31">
        <v>20.23</v>
      </c>
    </row>
    <row r="11" spans="1:15">
      <c r="A11" s="28" t="s">
        <v>8</v>
      </c>
      <c r="B11" s="29">
        <f t="shared" si="1"/>
        <v>1195.8699999999999</v>
      </c>
      <c r="C11" s="48">
        <f t="shared" si="1"/>
        <v>597.93000000000006</v>
      </c>
      <c r="D11" s="30">
        <f t="shared" si="1"/>
        <v>597.94000000000005</v>
      </c>
      <c r="E11" s="29">
        <f t="shared" si="2"/>
        <v>880.27</v>
      </c>
      <c r="F11" s="48">
        <v>440.13</v>
      </c>
      <c r="G11" s="30">
        <v>440.14</v>
      </c>
      <c r="H11" s="29">
        <f t="shared" si="3"/>
        <v>315.60000000000002</v>
      </c>
      <c r="I11" s="48">
        <v>157.80000000000001</v>
      </c>
      <c r="J11" s="31">
        <v>157.80000000000001</v>
      </c>
    </row>
    <row r="12" spans="1:15" ht="14.4" thickBot="1">
      <c r="A12" s="32" t="s">
        <v>9</v>
      </c>
      <c r="B12" s="33">
        <f t="shared" si="1"/>
        <v>85</v>
      </c>
      <c r="C12" s="49">
        <f t="shared" si="1"/>
        <v>42.5</v>
      </c>
      <c r="D12" s="34">
        <f t="shared" si="1"/>
        <v>42.5</v>
      </c>
      <c r="E12" s="33">
        <f t="shared" si="2"/>
        <v>85</v>
      </c>
      <c r="F12" s="49">
        <v>42.5</v>
      </c>
      <c r="G12" s="34">
        <v>42.5</v>
      </c>
      <c r="H12" s="33">
        <f t="shared" si="3"/>
        <v>0</v>
      </c>
      <c r="I12" s="49">
        <v>0</v>
      </c>
      <c r="J12" s="35">
        <v>0</v>
      </c>
    </row>
    <row r="13" spans="1:15" ht="14.4" thickBot="1">
      <c r="A13" s="36" t="s">
        <v>32</v>
      </c>
      <c r="B13" s="20">
        <f>SUM(B14:B18)</f>
        <v>8291.369999999999</v>
      </c>
      <c r="C13" s="20">
        <f t="shared" ref="C13:J13" si="5">SUM(C14:C18)</f>
        <v>4145.68</v>
      </c>
      <c r="D13" s="20">
        <f t="shared" si="5"/>
        <v>4145.6900000000005</v>
      </c>
      <c r="E13" s="20">
        <f t="shared" si="5"/>
        <v>8291.369999999999</v>
      </c>
      <c r="F13" s="20">
        <f t="shared" si="5"/>
        <v>4145.68</v>
      </c>
      <c r="G13" s="20">
        <f t="shared" si="5"/>
        <v>4145.6900000000005</v>
      </c>
      <c r="H13" s="20">
        <f t="shared" si="5"/>
        <v>0</v>
      </c>
      <c r="I13" s="20">
        <f t="shared" si="5"/>
        <v>0</v>
      </c>
      <c r="J13" s="21">
        <f t="shared" si="5"/>
        <v>0</v>
      </c>
    </row>
    <row r="14" spans="1:15">
      <c r="A14" s="24" t="s">
        <v>41</v>
      </c>
      <c r="B14" s="25">
        <f t="shared" si="1"/>
        <v>18</v>
      </c>
      <c r="C14" s="47">
        <f t="shared" si="1"/>
        <v>9</v>
      </c>
      <c r="D14" s="26">
        <f t="shared" si="1"/>
        <v>9</v>
      </c>
      <c r="E14" s="25">
        <f t="shared" si="2"/>
        <v>18</v>
      </c>
      <c r="F14" s="47">
        <v>9</v>
      </c>
      <c r="G14" s="26">
        <v>9</v>
      </c>
      <c r="H14" s="25">
        <f t="shared" si="3"/>
        <v>0</v>
      </c>
      <c r="I14" s="47">
        <v>0</v>
      </c>
      <c r="J14" s="27">
        <v>0</v>
      </c>
      <c r="N14" s="22"/>
    </row>
    <row r="15" spans="1:15">
      <c r="A15" s="28" t="s">
        <v>10</v>
      </c>
      <c r="B15" s="29">
        <f t="shared" si="1"/>
        <v>2122.3000000000002</v>
      </c>
      <c r="C15" s="48">
        <f t="shared" si="1"/>
        <v>1061.1500000000001</v>
      </c>
      <c r="D15" s="30">
        <f t="shared" si="1"/>
        <v>1061.1500000000001</v>
      </c>
      <c r="E15" s="29">
        <f t="shared" si="2"/>
        <v>2122.3000000000002</v>
      </c>
      <c r="F15" s="48">
        <v>1061.1500000000001</v>
      </c>
      <c r="G15" s="30">
        <v>1061.1500000000001</v>
      </c>
      <c r="H15" s="29">
        <f t="shared" si="3"/>
        <v>0</v>
      </c>
      <c r="I15" s="48">
        <v>0</v>
      </c>
      <c r="J15" s="31">
        <v>0</v>
      </c>
    </row>
    <row r="16" spans="1:15">
      <c r="A16" s="28" t="s">
        <v>11</v>
      </c>
      <c r="B16" s="29">
        <f t="shared" si="1"/>
        <v>2083.0699999999997</v>
      </c>
      <c r="C16" s="48">
        <f t="shared" si="1"/>
        <v>1041.53</v>
      </c>
      <c r="D16" s="30">
        <f t="shared" si="1"/>
        <v>1041.54</v>
      </c>
      <c r="E16" s="29">
        <f t="shared" si="2"/>
        <v>2083.0699999999997</v>
      </c>
      <c r="F16" s="48">
        <v>1041.53</v>
      </c>
      <c r="G16" s="30">
        <v>1041.54</v>
      </c>
      <c r="H16" s="29">
        <f t="shared" si="3"/>
        <v>0</v>
      </c>
      <c r="I16" s="48">
        <v>0</v>
      </c>
      <c r="J16" s="31">
        <v>0</v>
      </c>
    </row>
    <row r="17" spans="1:15">
      <c r="A17" s="55" t="s">
        <v>42</v>
      </c>
      <c r="B17" s="29">
        <f t="shared" si="1"/>
        <v>3668</v>
      </c>
      <c r="C17" s="56">
        <f t="shared" si="1"/>
        <v>1834</v>
      </c>
      <c r="D17" s="57">
        <f t="shared" si="1"/>
        <v>1834</v>
      </c>
      <c r="E17" s="29">
        <f t="shared" si="2"/>
        <v>3668</v>
      </c>
      <c r="F17" s="56">
        <v>1834</v>
      </c>
      <c r="G17" s="57">
        <v>1834</v>
      </c>
      <c r="H17" s="29">
        <f t="shared" si="3"/>
        <v>0</v>
      </c>
      <c r="I17" s="56">
        <v>0</v>
      </c>
      <c r="J17" s="58">
        <v>0</v>
      </c>
    </row>
    <row r="18" spans="1:15" ht="14.4" thickBot="1">
      <c r="A18" s="32" t="s">
        <v>29</v>
      </c>
      <c r="B18" s="33">
        <f t="shared" si="1"/>
        <v>400</v>
      </c>
      <c r="C18" s="49">
        <f t="shared" si="1"/>
        <v>200</v>
      </c>
      <c r="D18" s="34">
        <f t="shared" si="1"/>
        <v>200</v>
      </c>
      <c r="E18" s="33">
        <f t="shared" si="2"/>
        <v>400</v>
      </c>
      <c r="F18" s="49">
        <v>200</v>
      </c>
      <c r="G18" s="34">
        <v>200</v>
      </c>
      <c r="H18" s="33">
        <f t="shared" si="3"/>
        <v>0</v>
      </c>
      <c r="I18" s="49">
        <v>0</v>
      </c>
      <c r="J18" s="35">
        <v>0</v>
      </c>
    </row>
    <row r="19" spans="1:15" ht="14.4" thickBot="1">
      <c r="A19" s="36" t="s">
        <v>33</v>
      </c>
      <c r="B19" s="20">
        <f t="shared" ref="B19:J19" si="6">SUM(B20:B22)</f>
        <v>2472.2800000000002</v>
      </c>
      <c r="C19" s="20">
        <f t="shared" si="6"/>
        <v>1236.1400000000001</v>
      </c>
      <c r="D19" s="20">
        <f t="shared" si="6"/>
        <v>1236.1400000000001</v>
      </c>
      <c r="E19" s="20">
        <f t="shared" si="6"/>
        <v>2472.2800000000002</v>
      </c>
      <c r="F19" s="20">
        <f t="shared" si="6"/>
        <v>1236.1400000000001</v>
      </c>
      <c r="G19" s="20">
        <f t="shared" si="6"/>
        <v>1236.1400000000001</v>
      </c>
      <c r="H19" s="20">
        <f t="shared" si="6"/>
        <v>0</v>
      </c>
      <c r="I19" s="20">
        <f t="shared" si="6"/>
        <v>0</v>
      </c>
      <c r="J19" s="21">
        <f t="shared" si="6"/>
        <v>0</v>
      </c>
    </row>
    <row r="20" spans="1:15">
      <c r="A20" s="24" t="s">
        <v>4</v>
      </c>
      <c r="B20" s="25">
        <f t="shared" ref="B20:D22" si="7">E20+H20</f>
        <v>1252.24</v>
      </c>
      <c r="C20" s="47">
        <f t="shared" si="7"/>
        <v>626.12</v>
      </c>
      <c r="D20" s="26">
        <f t="shared" si="7"/>
        <v>626.12</v>
      </c>
      <c r="E20" s="25">
        <f t="shared" si="2"/>
        <v>1252.24</v>
      </c>
      <c r="F20" s="47">
        <v>626.12</v>
      </c>
      <c r="G20" s="26">
        <v>626.12</v>
      </c>
      <c r="H20" s="25">
        <v>0</v>
      </c>
      <c r="I20" s="47">
        <v>0</v>
      </c>
      <c r="J20" s="27">
        <v>0</v>
      </c>
    </row>
    <row r="21" spans="1:15">
      <c r="A21" s="28" t="s">
        <v>34</v>
      </c>
      <c r="B21" s="29">
        <f t="shared" si="7"/>
        <v>733.58</v>
      </c>
      <c r="C21" s="48">
        <f t="shared" si="7"/>
        <v>366.79</v>
      </c>
      <c r="D21" s="30">
        <f t="shared" si="7"/>
        <v>366.79</v>
      </c>
      <c r="E21" s="29">
        <f t="shared" si="2"/>
        <v>733.58</v>
      </c>
      <c r="F21" s="48">
        <v>366.79</v>
      </c>
      <c r="G21" s="30">
        <v>366.79</v>
      </c>
      <c r="H21" s="29">
        <v>0</v>
      </c>
      <c r="I21" s="48">
        <v>0</v>
      </c>
      <c r="J21" s="31">
        <v>0</v>
      </c>
    </row>
    <row r="22" spans="1:15" ht="14.4" thickBot="1">
      <c r="A22" s="32" t="s">
        <v>35</v>
      </c>
      <c r="B22" s="33">
        <f t="shared" si="7"/>
        <v>486.46</v>
      </c>
      <c r="C22" s="49">
        <f t="shared" si="7"/>
        <v>243.23</v>
      </c>
      <c r="D22" s="34">
        <f t="shared" si="7"/>
        <v>243.23</v>
      </c>
      <c r="E22" s="33">
        <f t="shared" si="2"/>
        <v>486.46</v>
      </c>
      <c r="F22" s="49">
        <v>243.23</v>
      </c>
      <c r="G22" s="34">
        <v>243.23</v>
      </c>
      <c r="H22" s="33">
        <v>0</v>
      </c>
      <c r="I22" s="49">
        <v>0</v>
      </c>
      <c r="J22" s="35">
        <v>0</v>
      </c>
    </row>
    <row r="23" spans="1:15" ht="14.4" thickBot="1">
      <c r="A23" s="36" t="s">
        <v>12</v>
      </c>
      <c r="B23" s="20">
        <f t="shared" si="1"/>
        <v>637.45000000000005</v>
      </c>
      <c r="C23" s="20">
        <f t="shared" si="1"/>
        <v>318.72000000000003</v>
      </c>
      <c r="D23" s="20">
        <f t="shared" si="1"/>
        <v>318.73</v>
      </c>
      <c r="E23" s="20">
        <f t="shared" si="2"/>
        <v>122.32</v>
      </c>
      <c r="F23" s="20">
        <v>61.16</v>
      </c>
      <c r="G23" s="20">
        <v>61.16</v>
      </c>
      <c r="H23" s="20">
        <f t="shared" si="3"/>
        <v>515.13</v>
      </c>
      <c r="I23" s="20">
        <v>257.56</v>
      </c>
      <c r="J23" s="21">
        <v>257.57</v>
      </c>
    </row>
    <row r="24" spans="1:15" s="37" customFormat="1" ht="14.4" thickBot="1">
      <c r="A24" s="36" t="s">
        <v>36</v>
      </c>
      <c r="B24" s="20">
        <f>SUM(B25:B34)</f>
        <v>12203.65</v>
      </c>
      <c r="C24" s="20">
        <f t="shared" ref="C24:J24" si="8">SUM(C25:C34)</f>
        <v>6101.82</v>
      </c>
      <c r="D24" s="20">
        <f t="shared" si="8"/>
        <v>6101.83</v>
      </c>
      <c r="E24" s="20">
        <f t="shared" si="8"/>
        <v>11295.55</v>
      </c>
      <c r="F24" s="20">
        <f t="shared" si="8"/>
        <v>5647.7699999999995</v>
      </c>
      <c r="G24" s="20">
        <f t="shared" si="8"/>
        <v>5647.78</v>
      </c>
      <c r="H24" s="20">
        <f t="shared" si="8"/>
        <v>908.1</v>
      </c>
      <c r="I24" s="20">
        <f t="shared" si="8"/>
        <v>454.05</v>
      </c>
      <c r="J24" s="21">
        <f t="shared" si="8"/>
        <v>454.05</v>
      </c>
      <c r="L24" s="38"/>
      <c r="M24" s="38"/>
      <c r="N24" s="38"/>
      <c r="O24" s="38"/>
    </row>
    <row r="25" spans="1:15">
      <c r="A25" s="24" t="s">
        <v>13</v>
      </c>
      <c r="B25" s="25">
        <f t="shared" si="1"/>
        <v>420.6</v>
      </c>
      <c r="C25" s="47">
        <f t="shared" si="1"/>
        <v>210.3</v>
      </c>
      <c r="D25" s="26">
        <f t="shared" si="1"/>
        <v>210.3</v>
      </c>
      <c r="E25" s="25">
        <f t="shared" si="2"/>
        <v>420.6</v>
      </c>
      <c r="F25" s="47">
        <v>210.3</v>
      </c>
      <c r="G25" s="26">
        <v>210.3</v>
      </c>
      <c r="H25" s="25">
        <f t="shared" si="3"/>
        <v>0</v>
      </c>
      <c r="I25" s="47">
        <v>0</v>
      </c>
      <c r="J25" s="27">
        <v>0</v>
      </c>
    </row>
    <row r="26" spans="1:15">
      <c r="A26" s="28" t="s">
        <v>14</v>
      </c>
      <c r="B26" s="29">
        <f t="shared" si="1"/>
        <v>1163.2</v>
      </c>
      <c r="C26" s="48">
        <f t="shared" si="1"/>
        <v>581.6</v>
      </c>
      <c r="D26" s="30">
        <f t="shared" si="1"/>
        <v>581.6</v>
      </c>
      <c r="E26" s="29">
        <f t="shared" si="2"/>
        <v>529.6</v>
      </c>
      <c r="F26" s="48">
        <v>264.8</v>
      </c>
      <c r="G26" s="30">
        <v>264.8</v>
      </c>
      <c r="H26" s="29">
        <f t="shared" si="3"/>
        <v>633.6</v>
      </c>
      <c r="I26" s="48">
        <v>316.8</v>
      </c>
      <c r="J26" s="31">
        <v>316.8</v>
      </c>
    </row>
    <row r="27" spans="1:15">
      <c r="A27" s="28" t="s">
        <v>15</v>
      </c>
      <c r="B27" s="29">
        <f t="shared" si="1"/>
        <v>1807.4</v>
      </c>
      <c r="C27" s="48">
        <f t="shared" si="1"/>
        <v>903.7</v>
      </c>
      <c r="D27" s="30">
        <f t="shared" si="1"/>
        <v>903.7</v>
      </c>
      <c r="E27" s="29">
        <f t="shared" si="2"/>
        <v>1807.4</v>
      </c>
      <c r="F27" s="48">
        <f>825.1+78.6</f>
        <v>903.7</v>
      </c>
      <c r="G27" s="30">
        <f>825.1+78.6</f>
        <v>903.7</v>
      </c>
      <c r="H27" s="29">
        <f t="shared" si="3"/>
        <v>0</v>
      </c>
      <c r="I27" s="48">
        <f>H28</f>
        <v>0</v>
      </c>
      <c r="J27" s="31">
        <v>0</v>
      </c>
    </row>
    <row r="28" spans="1:15">
      <c r="A28" s="28" t="s">
        <v>16</v>
      </c>
      <c r="B28" s="29">
        <f t="shared" si="1"/>
        <v>400</v>
      </c>
      <c r="C28" s="48">
        <f t="shared" si="1"/>
        <v>200</v>
      </c>
      <c r="D28" s="30">
        <f t="shared" si="1"/>
        <v>200</v>
      </c>
      <c r="E28" s="29">
        <f t="shared" si="2"/>
        <v>400</v>
      </c>
      <c r="F28" s="48">
        <v>200</v>
      </c>
      <c r="G28" s="30">
        <v>200</v>
      </c>
      <c r="H28" s="29">
        <f t="shared" si="3"/>
        <v>0</v>
      </c>
      <c r="I28" s="48">
        <v>0</v>
      </c>
      <c r="J28" s="31">
        <v>0</v>
      </c>
    </row>
    <row r="29" spans="1:15">
      <c r="A29" s="28" t="s">
        <v>43</v>
      </c>
      <c r="B29" s="29">
        <f t="shared" si="1"/>
        <v>2228.14</v>
      </c>
      <c r="C29" s="48">
        <f t="shared" si="1"/>
        <v>1114.07</v>
      </c>
      <c r="D29" s="30">
        <f t="shared" si="1"/>
        <v>1114.07</v>
      </c>
      <c r="E29" s="29">
        <f t="shared" si="2"/>
        <v>2228.14</v>
      </c>
      <c r="F29" s="48">
        <v>1114.07</v>
      </c>
      <c r="G29" s="30">
        <v>1114.07</v>
      </c>
      <c r="H29" s="29">
        <f t="shared" si="3"/>
        <v>0</v>
      </c>
      <c r="I29" s="48">
        <v>0</v>
      </c>
      <c r="J29" s="31">
        <v>0</v>
      </c>
    </row>
    <row r="30" spans="1:15">
      <c r="A30" s="28" t="s">
        <v>2</v>
      </c>
      <c r="B30" s="29">
        <f t="shared" si="1"/>
        <v>1797.46</v>
      </c>
      <c r="C30" s="48">
        <f t="shared" si="1"/>
        <v>898.73</v>
      </c>
      <c r="D30" s="30">
        <f t="shared" si="1"/>
        <v>898.73</v>
      </c>
      <c r="E30" s="29">
        <f t="shared" si="2"/>
        <v>1591.38</v>
      </c>
      <c r="F30" s="48">
        <v>795.69</v>
      </c>
      <c r="G30" s="30">
        <v>795.69</v>
      </c>
      <c r="H30" s="29">
        <f t="shared" si="3"/>
        <v>206.08</v>
      </c>
      <c r="I30" s="48">
        <v>103.04</v>
      </c>
      <c r="J30" s="31">
        <v>103.04</v>
      </c>
    </row>
    <row r="31" spans="1:15">
      <c r="A31" s="28" t="s">
        <v>17</v>
      </c>
      <c r="B31" s="29">
        <f t="shared" si="1"/>
        <v>4151</v>
      </c>
      <c r="C31" s="48">
        <f t="shared" si="1"/>
        <v>2075.5</v>
      </c>
      <c r="D31" s="30">
        <f t="shared" si="1"/>
        <v>2075.5</v>
      </c>
      <c r="E31" s="29">
        <f t="shared" si="2"/>
        <v>4151</v>
      </c>
      <c r="F31" s="48">
        <v>2075.5</v>
      </c>
      <c r="G31" s="30">
        <v>2075.5</v>
      </c>
      <c r="H31" s="29">
        <f t="shared" si="3"/>
        <v>0</v>
      </c>
      <c r="I31" s="48">
        <v>0</v>
      </c>
      <c r="J31" s="31">
        <v>0</v>
      </c>
    </row>
    <row r="32" spans="1:15">
      <c r="A32" s="28" t="s">
        <v>18</v>
      </c>
      <c r="B32" s="29">
        <f t="shared" si="1"/>
        <v>65.58</v>
      </c>
      <c r="C32" s="48">
        <f t="shared" si="1"/>
        <v>32.79</v>
      </c>
      <c r="D32" s="30">
        <f t="shared" si="1"/>
        <v>32.79</v>
      </c>
      <c r="E32" s="29">
        <f t="shared" si="2"/>
        <v>30.28</v>
      </c>
      <c r="F32" s="48">
        <v>15.14</v>
      </c>
      <c r="G32" s="30">
        <v>15.14</v>
      </c>
      <c r="H32" s="29">
        <f t="shared" si="3"/>
        <v>35.299999999999997</v>
      </c>
      <c r="I32" s="48">
        <v>17.649999999999999</v>
      </c>
      <c r="J32" s="31">
        <v>17.649999999999999</v>
      </c>
    </row>
    <row r="33" spans="1:15">
      <c r="A33" s="28" t="s">
        <v>19</v>
      </c>
      <c r="B33" s="29">
        <f t="shared" si="1"/>
        <v>33.119999999999997</v>
      </c>
      <c r="C33" s="48">
        <f t="shared" si="1"/>
        <v>16.559999999999999</v>
      </c>
      <c r="D33" s="30">
        <f t="shared" si="1"/>
        <v>16.559999999999999</v>
      </c>
      <c r="E33" s="29">
        <f t="shared" si="2"/>
        <v>0</v>
      </c>
      <c r="F33" s="48">
        <v>0</v>
      </c>
      <c r="G33" s="30">
        <v>0</v>
      </c>
      <c r="H33" s="29">
        <f t="shared" si="3"/>
        <v>33.119999999999997</v>
      </c>
      <c r="I33" s="48">
        <v>16.559999999999999</v>
      </c>
      <c r="J33" s="31">
        <v>16.559999999999999</v>
      </c>
    </row>
    <row r="34" spans="1:15" ht="14.4" thickBot="1">
      <c r="A34" s="32" t="s">
        <v>3</v>
      </c>
      <c r="B34" s="33">
        <f t="shared" si="1"/>
        <v>137.14999999999998</v>
      </c>
      <c r="C34" s="49">
        <f t="shared" si="1"/>
        <v>68.569999999999993</v>
      </c>
      <c r="D34" s="34">
        <f t="shared" si="1"/>
        <v>68.58</v>
      </c>
      <c r="E34" s="33">
        <f t="shared" si="2"/>
        <v>137.14999999999998</v>
      </c>
      <c r="F34" s="49">
        <v>68.569999999999993</v>
      </c>
      <c r="G34" s="34">
        <v>68.58</v>
      </c>
      <c r="H34" s="33">
        <f t="shared" si="3"/>
        <v>0</v>
      </c>
      <c r="I34" s="49">
        <v>0</v>
      </c>
      <c r="J34" s="35">
        <v>0</v>
      </c>
    </row>
    <row r="35" spans="1:15" s="53" customFormat="1" ht="28.2" thickBot="1">
      <c r="A35" s="50" t="s">
        <v>37</v>
      </c>
      <c r="B35" s="51">
        <f t="shared" si="1"/>
        <v>647.96</v>
      </c>
      <c r="C35" s="51">
        <f t="shared" si="1"/>
        <v>323.98</v>
      </c>
      <c r="D35" s="51">
        <f t="shared" si="1"/>
        <v>323.98</v>
      </c>
      <c r="E35" s="51">
        <f t="shared" si="2"/>
        <v>647.96</v>
      </c>
      <c r="F35" s="51">
        <f>323.98</f>
        <v>323.98</v>
      </c>
      <c r="G35" s="51">
        <f>323.98</f>
        <v>323.98</v>
      </c>
      <c r="H35" s="51">
        <f t="shared" si="3"/>
        <v>0</v>
      </c>
      <c r="I35" s="51">
        <v>0</v>
      </c>
      <c r="J35" s="52">
        <v>0</v>
      </c>
      <c r="L35" s="54"/>
      <c r="M35" s="54"/>
      <c r="N35" s="54"/>
      <c r="O35" s="54"/>
    </row>
    <row r="36" spans="1:15" ht="14.4" thickBot="1">
      <c r="A36" s="36" t="s">
        <v>20</v>
      </c>
      <c r="B36" s="20">
        <f>B35+B24+B23+B19+B13+B8+B7+B4</f>
        <v>142897.75999999998</v>
      </c>
      <c r="C36" s="20">
        <f t="shared" ref="C36:J36" si="9">C35+C24+C23+C19+C13+C8+C7+C4</f>
        <v>75375.19</v>
      </c>
      <c r="D36" s="20">
        <f t="shared" si="9"/>
        <v>67522.569999999992</v>
      </c>
      <c r="E36" s="20">
        <f t="shared" si="9"/>
        <v>119056.66999999998</v>
      </c>
      <c r="F36" s="20">
        <f t="shared" si="9"/>
        <v>62679.579999999994</v>
      </c>
      <c r="G36" s="20">
        <f t="shared" si="9"/>
        <v>56377.09</v>
      </c>
      <c r="H36" s="20">
        <f t="shared" si="9"/>
        <v>23841.09</v>
      </c>
      <c r="I36" s="20">
        <f t="shared" si="9"/>
        <v>12695.609999999999</v>
      </c>
      <c r="J36" s="21">
        <f t="shared" si="9"/>
        <v>11145.480000000001</v>
      </c>
    </row>
    <row r="37" spans="1:15">
      <c r="A37" s="23"/>
    </row>
    <row r="38" spans="1:15">
      <c r="A38" s="23"/>
      <c r="C38" s="3"/>
      <c r="D38" s="3"/>
    </row>
    <row r="40" spans="1:15" s="18" customFormat="1">
      <c r="A40" s="23"/>
      <c r="K40" s="2"/>
      <c r="L40" s="3"/>
      <c r="M40" s="3"/>
      <c r="N40" s="3"/>
      <c r="O40" s="3"/>
    </row>
  </sheetData>
  <mergeCells count="1">
    <mergeCell ref="A1:G1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06_ZA_EON_2024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Rovnakova</dc:creator>
  <cp:lastModifiedBy>winterova</cp:lastModifiedBy>
  <cp:lastPrinted>2016-04-05T08:17:30Z</cp:lastPrinted>
  <dcterms:created xsi:type="dcterms:W3CDTF">2015-03-17T12:48:09Z</dcterms:created>
  <dcterms:modified xsi:type="dcterms:W3CDTF">2025-04-23T12:36:21Z</dcterms:modified>
</cp:coreProperties>
</file>