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ingelova\Desktop\"/>
    </mc:Choice>
  </mc:AlternateContent>
  <bookViews>
    <workbookView xWindow="0" yWindow="0" windowWidth="23040" windowHeight="9840"/>
  </bookViews>
  <sheets>
    <sheet name="06_ZA_EON_2025" sheetId="20" r:id="rId1"/>
  </sheets>
  <calcPr calcId="162913"/>
</workbook>
</file>

<file path=xl/calcChain.xml><?xml version="1.0" encoding="utf-8"?>
<calcChain xmlns="http://schemas.openxmlformats.org/spreadsheetml/2006/main">
  <c r="C17" i="20" l="1"/>
  <c r="C15" i="20"/>
  <c r="D6" i="20" l="1"/>
  <c r="C6" i="20"/>
  <c r="C5" i="20"/>
  <c r="B31" i="20"/>
  <c r="B29" i="20"/>
  <c r="B28" i="20"/>
  <c r="B27" i="20"/>
  <c r="D26" i="20"/>
  <c r="C26" i="20"/>
  <c r="D16" i="20"/>
  <c r="C16" i="20"/>
  <c r="B16" i="20" l="1"/>
  <c r="B26" i="20"/>
  <c r="B11" i="20"/>
  <c r="B10" i="20"/>
  <c r="D9" i="20"/>
  <c r="C9" i="20"/>
  <c r="B9" i="20" s="1"/>
  <c r="C22" i="20" l="1"/>
  <c r="D22" i="20" s="1"/>
  <c r="B15" i="20"/>
  <c r="B14" i="20"/>
  <c r="C14" i="20" s="1"/>
  <c r="B12" i="20"/>
  <c r="C25" i="20"/>
  <c r="D25" i="20" s="1"/>
  <c r="C32" i="20"/>
  <c r="D32" i="20" s="1"/>
  <c r="D24" i="20"/>
  <c r="C20" i="20"/>
  <c r="D20" i="20" s="1"/>
  <c r="C21" i="20"/>
  <c r="D21" i="20" s="1"/>
  <c r="D17" i="20"/>
  <c r="D5" i="20"/>
  <c r="C7" i="20"/>
  <c r="D7" i="20"/>
  <c r="B33" i="20"/>
  <c r="C12" i="20" l="1"/>
  <c r="D12" i="20" s="1"/>
  <c r="D15" i="20"/>
  <c r="D14" i="20"/>
  <c r="B7" i="20"/>
  <c r="D4" i="20"/>
  <c r="B8" i="20" l="1"/>
  <c r="D8" i="20"/>
  <c r="C8" i="20" l="1"/>
  <c r="B13" i="20"/>
  <c r="C19" i="20"/>
  <c r="B18" i="20"/>
  <c r="C18" i="20" l="1"/>
  <c r="D19" i="20"/>
  <c r="D18" i="20" s="1"/>
  <c r="C13" i="20"/>
  <c r="D13" i="20"/>
  <c r="D23" i="20"/>
  <c r="D34" i="20" s="1"/>
  <c r="C23" i="20"/>
  <c r="B30" i="20"/>
  <c r="B23" i="20" s="1"/>
  <c r="B4" i="20"/>
  <c r="B6" i="20"/>
  <c r="C4" i="20"/>
  <c r="B34" i="20" l="1"/>
  <c r="C34" i="20"/>
</calcChain>
</file>

<file path=xl/sharedStrings.xml><?xml version="1.0" encoding="utf-8"?>
<sst xmlns="http://schemas.openxmlformats.org/spreadsheetml/2006/main" count="35" uniqueCount="35">
  <si>
    <t>Cestovné</t>
  </si>
  <si>
    <t>Zákonné sociálne odvody ku mzdám</t>
  </si>
  <si>
    <t>Stravné</t>
  </si>
  <si>
    <t>Poplatky banke</t>
  </si>
  <si>
    <t>PHM</t>
  </si>
  <si>
    <t xml:space="preserve">Ekonomicky oprávnené náklady, ods. 5, Zák. č. 448/2008 </t>
  </si>
  <si>
    <t>ŠSP</t>
  </si>
  <si>
    <t>SR</t>
  </si>
  <si>
    <t>Krajské stredisko Žilina</t>
  </si>
  <si>
    <t>Mzdové náklady</t>
  </si>
  <si>
    <t>Vodné a stočné</t>
  </si>
  <si>
    <t>Telefóny, internet, prenos dát</t>
  </si>
  <si>
    <t>Poštové</t>
  </si>
  <si>
    <t>Materiál (výpočtová technika)</t>
  </si>
  <si>
    <t>Materiál (kanc., hyg. a čisť, dezinfekcia)</t>
  </si>
  <si>
    <t>Nájomné a sl. spojené s nájmom</t>
  </si>
  <si>
    <t>Školenia, semináre, konferencie</t>
  </si>
  <si>
    <t>Revízie (PO, BOZP a zdrav. dohľad)</t>
  </si>
  <si>
    <t>Vedenie účtovníctva, ostatné všeob. služby</t>
  </si>
  <si>
    <t>Audit účtovníctva ÚNSS - povinný</t>
  </si>
  <si>
    <t>Služby IKT a podpora softvéru</t>
  </si>
  <si>
    <t>Poistenie</t>
  </si>
  <si>
    <t>EON SPOLU</t>
  </si>
  <si>
    <t>Energie elektrina, teplo</t>
  </si>
  <si>
    <t>Pracovné pomôcky (odevy, ochranné, kompenzačné)</t>
  </si>
  <si>
    <t xml:space="preserve">  Mzdové náklady spolu</t>
  </si>
  <si>
    <t>Náklady na energie spolu</t>
  </si>
  <si>
    <t>Výdavky na materiál spolu</t>
  </si>
  <si>
    <t>Dopravné náklady spolu</t>
  </si>
  <si>
    <t>servis SMV</t>
  </si>
  <si>
    <t>Náklady na služby spolu</t>
  </si>
  <si>
    <t>Výdavky na bežné transféry (náhrady PN., príspevok na rekreáciu)</t>
  </si>
  <si>
    <t>Materiál (kompenzačné pomôcky)</t>
  </si>
  <si>
    <t>Metodická činnosť</t>
  </si>
  <si>
    <t>poistenie - PZP a havarijné poistenie SMV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</si>
</sst>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Sk&quot;"/>
    <numFmt numFmtId="165" formatCode="#,##0.00\ &quot;€&quot;"/>
  </numFmts>
  <fonts count="5">
    <font>
      <sz val="11"/>
      <color theme="1"/>
      <name val="Calibri"/>
      <family val="2"/>
      <charset val="238"/>
      <scheme val="minor"/>
    </font>
    <font>
      <sz val="10"/>
      <name val="Arial CE"/>
      <family val="2"/>
      <charset val="238"/>
    </font>
    <font>
      <b/>
      <sz val="11"/>
      <name val="Ariel"/>
      <charset val="238"/>
    </font>
    <font>
      <sz val="11"/>
      <color theme="1"/>
      <name val="Ariel"/>
      <charset val="238"/>
    </font>
    <font>
      <b/>
      <sz val="11"/>
      <color theme="1"/>
      <name val="Ariel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/>
      <top style="hair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3" fillId="0" borderId="0" xfId="0" applyFont="1"/>
    <xf numFmtId="4" fontId="3" fillId="0" borderId="0" xfId="0" applyNumberFormat="1" applyFont="1"/>
    <xf numFmtId="49" fontId="2" fillId="2" borderId="0" xfId="0" applyNumberFormat="1" applyFont="1" applyFill="1" applyBorder="1" applyAlignment="1" applyProtection="1">
      <alignment horizontal="center" vertical="center" wrapText="1" shrinkToFit="1"/>
      <protection hidden="1"/>
    </xf>
    <xf numFmtId="165" fontId="2" fillId="2" borderId="0" xfId="0" applyNumberFormat="1" applyFont="1" applyFill="1" applyBorder="1" applyAlignment="1" applyProtection="1">
      <alignment horizontal="center" vertical="center" wrapText="1" shrinkToFit="1"/>
      <protection hidden="1"/>
    </xf>
    <xf numFmtId="165" fontId="3" fillId="0" borderId="0" xfId="0" applyNumberFormat="1" applyFont="1"/>
    <xf numFmtId="0" fontId="3" fillId="0" borderId="0" xfId="0" applyFont="1" applyAlignment="1">
      <alignment horizontal="left" indent="1"/>
    </xf>
    <xf numFmtId="0" fontId="4" fillId="0" borderId="0" xfId="0" applyFont="1"/>
    <xf numFmtId="4" fontId="4" fillId="0" borderId="0" xfId="0" applyNumberFormat="1" applyFont="1"/>
    <xf numFmtId="0" fontId="3" fillId="0" borderId="0" xfId="0" applyFont="1" applyAlignment="1">
      <alignment vertical="center"/>
    </xf>
    <xf numFmtId="4" fontId="3" fillId="0" borderId="0" xfId="0" applyNumberFormat="1" applyFont="1" applyAlignment="1">
      <alignment vertical="center"/>
    </xf>
    <xf numFmtId="49" fontId="2" fillId="2" borderId="2" xfId="0" applyNumberFormat="1" applyFont="1" applyFill="1" applyBorder="1" applyAlignment="1" applyProtection="1">
      <alignment horizontal="center" vertical="center" wrapText="1" shrinkToFit="1"/>
      <protection hidden="1"/>
    </xf>
    <xf numFmtId="0" fontId="2" fillId="2" borderId="2" xfId="0" applyNumberFormat="1" applyFont="1" applyFill="1" applyBorder="1" applyAlignment="1" applyProtection="1">
      <alignment horizontal="center" vertical="center" wrapText="1" shrinkToFit="1"/>
      <protection hidden="1"/>
    </xf>
    <xf numFmtId="165" fontId="2" fillId="5" borderId="2" xfId="0" applyNumberFormat="1" applyFont="1" applyFill="1" applyBorder="1" applyAlignment="1" applyProtection="1">
      <alignment horizontal="center" vertical="center" wrapText="1" shrinkToFit="1"/>
      <protection hidden="1"/>
    </xf>
    <xf numFmtId="165" fontId="2" fillId="3" borderId="2" xfId="0" applyNumberFormat="1" applyFont="1" applyFill="1" applyBorder="1" applyAlignment="1" applyProtection="1">
      <alignment horizontal="center" vertical="center" wrapText="1" shrinkToFit="1"/>
      <protection hidden="1"/>
    </xf>
    <xf numFmtId="165" fontId="4" fillId="4" borderId="2" xfId="0" applyNumberFormat="1" applyFont="1" applyFill="1" applyBorder="1"/>
    <xf numFmtId="165" fontId="2" fillId="4" borderId="2" xfId="0" applyNumberFormat="1" applyFont="1" applyFill="1" applyBorder="1" applyAlignment="1" applyProtection="1">
      <alignment horizontal="right" vertical="center" wrapText="1" shrinkToFit="1"/>
      <protection hidden="1"/>
    </xf>
    <xf numFmtId="165" fontId="4" fillId="4" borderId="2" xfId="0" applyNumberFormat="1" applyFont="1" applyFill="1" applyBorder="1" applyAlignment="1">
      <alignment vertical="center"/>
    </xf>
    <xf numFmtId="49" fontId="2" fillId="4" borderId="3" xfId="0" applyNumberFormat="1" applyFont="1" applyFill="1" applyBorder="1" applyAlignment="1" applyProtection="1">
      <alignment horizontal="left" vertical="center" wrapText="1" shrinkToFit="1"/>
      <protection hidden="1"/>
    </xf>
    <xf numFmtId="0" fontId="3" fillId="2" borderId="4" xfId="0" applyFont="1" applyFill="1" applyBorder="1" applyAlignment="1">
      <alignment horizontal="left" indent="1"/>
    </xf>
    <xf numFmtId="0" fontId="3" fillId="2" borderId="5" xfId="0" applyFont="1" applyFill="1" applyBorder="1" applyAlignment="1">
      <alignment horizontal="left" indent="1"/>
    </xf>
    <xf numFmtId="165" fontId="4" fillId="4" borderId="3" xfId="0" applyNumberFormat="1" applyFont="1" applyFill="1" applyBorder="1" applyAlignment="1">
      <alignment horizontal="left" indent="1"/>
    </xf>
    <xf numFmtId="0" fontId="3" fillId="2" borderId="6" xfId="0" applyFont="1" applyFill="1" applyBorder="1" applyAlignment="1">
      <alignment horizontal="left" indent="1"/>
    </xf>
    <xf numFmtId="0" fontId="4" fillId="4" borderId="3" xfId="0" applyFont="1" applyFill="1" applyBorder="1" applyAlignment="1">
      <alignment horizontal="left" indent="1"/>
    </xf>
    <xf numFmtId="0" fontId="4" fillId="4" borderId="3" xfId="0" applyFont="1" applyFill="1" applyBorder="1" applyAlignment="1">
      <alignment horizontal="left" vertical="center" wrapText="1"/>
    </xf>
    <xf numFmtId="165" fontId="3" fillId="2" borderId="7" xfId="0" applyNumberFormat="1" applyFont="1" applyFill="1" applyBorder="1"/>
    <xf numFmtId="165" fontId="3" fillId="2" borderId="8" xfId="0" applyNumberFormat="1" applyFont="1" applyFill="1" applyBorder="1"/>
    <xf numFmtId="165" fontId="3" fillId="2" borderId="9" xfId="0" applyNumberFormat="1" applyFont="1" applyFill="1" applyBorder="1"/>
    <xf numFmtId="165" fontId="2" fillId="4" borderId="10" xfId="0" applyNumberFormat="1" applyFont="1" applyFill="1" applyBorder="1" applyAlignment="1" applyProtection="1">
      <alignment horizontal="right" vertical="center" wrapText="1" shrinkToFit="1"/>
      <protection hidden="1"/>
    </xf>
    <xf numFmtId="165" fontId="3" fillId="5" borderId="11" xfId="0" applyNumberFormat="1" applyFont="1" applyFill="1" applyBorder="1"/>
    <xf numFmtId="165" fontId="3" fillId="5" borderId="1" xfId="0" applyNumberFormat="1" applyFont="1" applyFill="1" applyBorder="1"/>
    <xf numFmtId="165" fontId="4" fillId="4" borderId="10" xfId="0" applyNumberFormat="1" applyFont="1" applyFill="1" applyBorder="1"/>
    <xf numFmtId="165" fontId="4" fillId="4" borderId="10" xfId="0" applyNumberFormat="1" applyFont="1" applyFill="1" applyBorder="1" applyAlignment="1">
      <alignment vertical="center"/>
    </xf>
    <xf numFmtId="165" fontId="3" fillId="3" borderId="7" xfId="0" applyNumberFormat="1" applyFont="1" applyFill="1" applyBorder="1"/>
    <xf numFmtId="165" fontId="3" fillId="3" borderId="8" xfId="0" applyNumberFormat="1" applyFont="1" applyFill="1" applyBorder="1"/>
    <xf numFmtId="165" fontId="3" fillId="3" borderId="9" xfId="0" applyNumberFormat="1" applyFont="1" applyFill="1" applyBorder="1"/>
    <xf numFmtId="164" fontId="2" fillId="0" borderId="2" xfId="0" applyNumberFormat="1" applyFont="1" applyBorder="1" applyAlignment="1" applyProtection="1">
      <alignment horizontal="center" vertical="center" wrapText="1" shrinkToFit="1"/>
      <protection hidden="1"/>
    </xf>
  </cellXfs>
  <cellStyles count="2">
    <cellStyle name="Normálna" xfId="0" builtinId="0"/>
    <cellStyle name="normálne_vuctovacia tabulka" xfId="1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"/>
  <sheetViews>
    <sheetView tabSelected="1" zoomScaleNormal="100" workbookViewId="0">
      <pane xSplit="1" ySplit="2" topLeftCell="B3" activePane="bottomRight" state="frozen"/>
      <selection pane="topRight" activeCell="C1" sqref="C1"/>
      <selection pane="bottomLeft" activeCell="A3" sqref="A3"/>
      <selection pane="bottomRight" activeCell="G36" sqref="G36"/>
    </sheetView>
  </sheetViews>
  <sheetFormatPr defaultRowHeight="13.8"/>
  <cols>
    <col min="1" max="1" width="50.33203125" style="1" bestFit="1" customWidth="1"/>
    <col min="2" max="2" width="13.21875" style="5" bestFit="1" customWidth="1"/>
    <col min="3" max="3" width="12.21875" style="5" customWidth="1"/>
    <col min="4" max="4" width="12.5546875" style="5" customWidth="1"/>
    <col min="5" max="5" width="8.88671875" style="1"/>
    <col min="6" max="6" width="10.33203125" style="2" bestFit="1" customWidth="1"/>
    <col min="7" max="9" width="8.88671875" style="2"/>
    <col min="10" max="16384" width="8.88671875" style="1"/>
  </cols>
  <sheetData>
    <row r="1" spans="1:9">
      <c r="A1" s="36" t="s">
        <v>5</v>
      </c>
      <c r="B1" s="36"/>
      <c r="C1" s="36"/>
      <c r="D1" s="36"/>
    </row>
    <row r="2" spans="1:9">
      <c r="A2" s="11" t="s">
        <v>8</v>
      </c>
      <c r="B2" s="12">
        <v>2025</v>
      </c>
      <c r="C2" s="13" t="s">
        <v>6</v>
      </c>
      <c r="D2" s="14" t="s">
        <v>7</v>
      </c>
    </row>
    <row r="3" spans="1:9">
      <c r="A3" s="3"/>
      <c r="B3" s="4"/>
      <c r="C3" s="4"/>
      <c r="D3" s="4"/>
    </row>
    <row r="4" spans="1:9">
      <c r="A4" s="18" t="s">
        <v>25</v>
      </c>
      <c r="B4" s="16">
        <f t="shared" ref="B4:D4" si="0">SUM(B5:B6)</f>
        <v>115719.26000000001</v>
      </c>
      <c r="C4" s="28">
        <f t="shared" si="0"/>
        <v>62293.08</v>
      </c>
      <c r="D4" s="16">
        <f t="shared" si="0"/>
        <v>53426.180000000008</v>
      </c>
    </row>
    <row r="5" spans="1:9">
      <c r="A5" s="19" t="s">
        <v>9</v>
      </c>
      <c r="B5" s="25">
        <v>86266.6</v>
      </c>
      <c r="C5" s="29">
        <f>ROUNDUP(B5*0.54,2)</f>
        <v>46583.97</v>
      </c>
      <c r="D5" s="33">
        <f>B5-C5</f>
        <v>39682.630000000005</v>
      </c>
    </row>
    <row r="6" spans="1:9">
      <c r="A6" s="20" t="s">
        <v>1</v>
      </c>
      <c r="B6" s="26">
        <f t="shared" ref="B6:B7" si="1">D6+C6</f>
        <v>29452.66</v>
      </c>
      <c r="C6" s="30">
        <f>ROUNDUP(27044.26*0.54+1105.2,2)</f>
        <v>15709.11</v>
      </c>
      <c r="D6" s="34">
        <f>ROUNDDOWN(27044.26*0.46+1303.2,2)</f>
        <v>13743.55</v>
      </c>
    </row>
    <row r="7" spans="1:9" s="5" customFormat="1">
      <c r="A7" s="21" t="s">
        <v>0</v>
      </c>
      <c r="B7" s="15">
        <f t="shared" si="1"/>
        <v>3654.2200000000003</v>
      </c>
      <c r="C7" s="31">
        <f>981.78+412.5/2</f>
        <v>1188.03</v>
      </c>
      <c r="D7" s="15">
        <f>2259.94+412.5/2</f>
        <v>2466.19</v>
      </c>
      <c r="F7" s="2"/>
      <c r="G7" s="2"/>
      <c r="H7" s="2"/>
      <c r="I7" s="2"/>
    </row>
    <row r="8" spans="1:9" s="5" customFormat="1">
      <c r="A8" s="21" t="s">
        <v>26</v>
      </c>
      <c r="B8" s="15">
        <f t="shared" ref="B8:D8" si="2">SUM(B9:B12)</f>
        <v>2877</v>
      </c>
      <c r="C8" s="31">
        <f t="shared" si="2"/>
        <v>1535</v>
      </c>
      <c r="D8" s="15">
        <f t="shared" si="2"/>
        <v>1342</v>
      </c>
      <c r="F8" s="2"/>
      <c r="G8" s="2"/>
      <c r="H8" s="2"/>
      <c r="I8" s="2"/>
    </row>
    <row r="9" spans="1:9">
      <c r="A9" s="19" t="s">
        <v>23</v>
      </c>
      <c r="B9" s="25">
        <f>C9+D9</f>
        <v>1397.8600000000001</v>
      </c>
      <c r="C9" s="29">
        <f>120.71+624.37</f>
        <v>745.08</v>
      </c>
      <c r="D9" s="33">
        <f>107.03+545.75</f>
        <v>652.78</v>
      </c>
    </row>
    <row r="10" spans="1:9">
      <c r="A10" s="22" t="s">
        <v>10</v>
      </c>
      <c r="B10" s="27">
        <f>C10+D10</f>
        <v>133.99</v>
      </c>
      <c r="C10" s="29">
        <v>71.34</v>
      </c>
      <c r="D10" s="33">
        <v>62.65</v>
      </c>
    </row>
    <row r="11" spans="1:9">
      <c r="A11" s="22" t="s">
        <v>11</v>
      </c>
      <c r="B11" s="27">
        <f>C11+D11</f>
        <v>1075.8599999999999</v>
      </c>
      <c r="C11" s="29">
        <v>573.16</v>
      </c>
      <c r="D11" s="33">
        <v>502.7</v>
      </c>
    </row>
    <row r="12" spans="1:9">
      <c r="A12" s="20" t="s">
        <v>12</v>
      </c>
      <c r="B12" s="26">
        <f>269.29</f>
        <v>269.29000000000002</v>
      </c>
      <c r="C12" s="29">
        <f>ROUNDUP(B12*0.54,2)</f>
        <v>145.41999999999999</v>
      </c>
      <c r="D12" s="33">
        <f t="shared" ref="D12" si="3">B12-C12</f>
        <v>123.87000000000003</v>
      </c>
    </row>
    <row r="13" spans="1:9">
      <c r="A13" s="23" t="s">
        <v>27</v>
      </c>
      <c r="B13" s="15">
        <f>SUM(B14:B17)</f>
        <v>4404.4399999999996</v>
      </c>
      <c r="C13" s="31">
        <f>SUM(C14:C17)</f>
        <v>2786.2799999999997</v>
      </c>
      <c r="D13" s="15">
        <f>SUM(D14:D17)</f>
        <v>1618.1599999999999</v>
      </c>
    </row>
    <row r="14" spans="1:9">
      <c r="A14" s="22" t="s">
        <v>13</v>
      </c>
      <c r="B14" s="27">
        <f>76.58</f>
        <v>76.58</v>
      </c>
      <c r="C14" s="29">
        <f>B14</f>
        <v>76.58</v>
      </c>
      <c r="D14" s="35">
        <f t="shared" ref="D14:D21" si="4">B14-C14</f>
        <v>0</v>
      </c>
    </row>
    <row r="15" spans="1:9">
      <c r="A15" s="22" t="s">
        <v>14</v>
      </c>
      <c r="B15" s="27">
        <f>2071.92</f>
        <v>2071.92</v>
      </c>
      <c r="C15" s="29">
        <f>ROUNDUP(B15*0.6,2)</f>
        <v>1243.1600000000001</v>
      </c>
      <c r="D15" s="35">
        <f t="shared" si="4"/>
        <v>828.76</v>
      </c>
    </row>
    <row r="16" spans="1:9">
      <c r="A16" s="20" t="s">
        <v>32</v>
      </c>
      <c r="B16" s="27">
        <f>C16+D16</f>
        <v>1785.9899999999998</v>
      </c>
      <c r="C16" s="29">
        <f>1103.58+80.99</f>
        <v>1184.57</v>
      </c>
      <c r="D16" s="34">
        <f>520.42+81</f>
        <v>601.41999999999996</v>
      </c>
    </row>
    <row r="17" spans="1:9">
      <c r="A17" s="20" t="s">
        <v>24</v>
      </c>
      <c r="B17" s="26">
        <v>469.95</v>
      </c>
      <c r="C17" s="29">
        <f>ROUNDUP(B17*0.6,2)</f>
        <v>281.97000000000003</v>
      </c>
      <c r="D17" s="34">
        <f t="shared" si="4"/>
        <v>187.97999999999996</v>
      </c>
    </row>
    <row r="18" spans="1:9">
      <c r="A18" s="23" t="s">
        <v>28</v>
      </c>
      <c r="B18" s="15">
        <f t="shared" ref="B18:D18" si="5">SUM(B19:B21)</f>
        <v>1680.38</v>
      </c>
      <c r="C18" s="31">
        <f t="shared" si="5"/>
        <v>840.2</v>
      </c>
      <c r="D18" s="15">
        <f t="shared" si="5"/>
        <v>840.18000000000006</v>
      </c>
    </row>
    <row r="19" spans="1:9">
      <c r="A19" s="19" t="s">
        <v>4</v>
      </c>
      <c r="B19" s="25">
        <v>944.87</v>
      </c>
      <c r="C19" s="29">
        <f t="shared" ref="C19:C21" si="6">ROUNDUP(B19/2,2)</f>
        <v>472.44</v>
      </c>
      <c r="D19" s="33">
        <f t="shared" si="4"/>
        <v>472.43</v>
      </c>
    </row>
    <row r="20" spans="1:9">
      <c r="A20" s="22" t="s">
        <v>29</v>
      </c>
      <c r="B20" s="27">
        <v>216.18</v>
      </c>
      <c r="C20" s="29">
        <f t="shared" si="6"/>
        <v>108.09</v>
      </c>
      <c r="D20" s="35">
        <f t="shared" si="4"/>
        <v>108.09</v>
      </c>
    </row>
    <row r="21" spans="1:9">
      <c r="A21" s="20" t="s">
        <v>34</v>
      </c>
      <c r="B21" s="26">
        <v>519.33000000000004</v>
      </c>
      <c r="C21" s="29">
        <f t="shared" si="6"/>
        <v>259.67</v>
      </c>
      <c r="D21" s="34">
        <f t="shared" si="4"/>
        <v>259.66000000000003</v>
      </c>
    </row>
    <row r="22" spans="1:9">
      <c r="A22" s="23" t="s">
        <v>15</v>
      </c>
      <c r="B22" s="15">
        <v>699.72</v>
      </c>
      <c r="C22" s="31">
        <f>B22/2</f>
        <v>349.86</v>
      </c>
      <c r="D22" s="15">
        <f>B22-C22</f>
        <v>349.86</v>
      </c>
    </row>
    <row r="23" spans="1:9" s="7" customFormat="1">
      <c r="A23" s="23" t="s">
        <v>30</v>
      </c>
      <c r="B23" s="15">
        <f>SUM(B24:B32)</f>
        <v>10527.249999999998</v>
      </c>
      <c r="C23" s="31">
        <f>SUM(C24:C32)</f>
        <v>5592.23</v>
      </c>
      <c r="D23" s="15">
        <f>SUM(D24:D32)</f>
        <v>4935.0200000000004</v>
      </c>
      <c r="F23" s="8"/>
      <c r="G23" s="8"/>
      <c r="H23" s="8"/>
      <c r="I23" s="8"/>
    </row>
    <row r="24" spans="1:9">
      <c r="A24" s="19" t="s">
        <v>16</v>
      </c>
      <c r="B24" s="25">
        <v>651.03</v>
      </c>
      <c r="C24" s="29">
        <v>351.56</v>
      </c>
      <c r="D24" s="33">
        <f t="shared" ref="D24:D32" si="7">B24-C24</f>
        <v>299.46999999999997</v>
      </c>
    </row>
    <row r="25" spans="1:9">
      <c r="A25" s="22" t="s">
        <v>17</v>
      </c>
      <c r="B25" s="27">
        <v>623.92999999999995</v>
      </c>
      <c r="C25" s="29">
        <f t="shared" ref="C25:C32" si="8">ROUNDUP(B25/2,2)</f>
        <v>311.96999999999997</v>
      </c>
      <c r="D25" s="35">
        <f t="shared" si="7"/>
        <v>311.95999999999998</v>
      </c>
    </row>
    <row r="26" spans="1:9">
      <c r="A26" s="22" t="s">
        <v>18</v>
      </c>
      <c r="B26" s="27">
        <f t="shared" ref="B26:B31" si="9">C26+D26</f>
        <v>1641.19</v>
      </c>
      <c r="C26" s="29">
        <f>871.79+3.2/2</f>
        <v>873.39</v>
      </c>
      <c r="D26" s="35">
        <f>766.2+3.2/2</f>
        <v>767.80000000000007</v>
      </c>
    </row>
    <row r="27" spans="1:9">
      <c r="A27" s="22" t="s">
        <v>19</v>
      </c>
      <c r="B27" s="27">
        <f t="shared" si="9"/>
        <v>410</v>
      </c>
      <c r="C27" s="29">
        <v>217.3</v>
      </c>
      <c r="D27" s="35">
        <v>192.7</v>
      </c>
    </row>
    <row r="28" spans="1:9">
      <c r="A28" s="22" t="s">
        <v>33</v>
      </c>
      <c r="B28" s="27">
        <f t="shared" si="9"/>
        <v>2232.5</v>
      </c>
      <c r="C28" s="29">
        <v>1191.25</v>
      </c>
      <c r="D28" s="35">
        <v>1041.25</v>
      </c>
    </row>
    <row r="29" spans="1:9">
      <c r="A29" s="22" t="s">
        <v>2</v>
      </c>
      <c r="B29" s="27">
        <f t="shared" si="9"/>
        <v>1735.53</v>
      </c>
      <c r="C29" s="29">
        <v>924.93</v>
      </c>
      <c r="D29" s="35">
        <v>810.6</v>
      </c>
    </row>
    <row r="30" spans="1:9">
      <c r="A30" s="22" t="s">
        <v>20</v>
      </c>
      <c r="B30" s="27">
        <f t="shared" si="9"/>
        <v>2978.83</v>
      </c>
      <c r="C30" s="29">
        <v>1590.68</v>
      </c>
      <c r="D30" s="35">
        <v>1388.15</v>
      </c>
    </row>
    <row r="31" spans="1:9">
      <c r="A31" s="22" t="s">
        <v>21</v>
      </c>
      <c r="B31" s="27">
        <f t="shared" si="9"/>
        <v>121.74000000000001</v>
      </c>
      <c r="C31" s="29">
        <v>64.900000000000006</v>
      </c>
      <c r="D31" s="35">
        <v>56.84</v>
      </c>
    </row>
    <row r="32" spans="1:9">
      <c r="A32" s="20" t="s">
        <v>3</v>
      </c>
      <c r="B32" s="26">
        <v>132.5</v>
      </c>
      <c r="C32" s="29">
        <f t="shared" si="8"/>
        <v>66.25</v>
      </c>
      <c r="D32" s="34">
        <f t="shared" si="7"/>
        <v>66.25</v>
      </c>
    </row>
    <row r="33" spans="1:9" s="9" customFormat="1" ht="27.6">
      <c r="A33" s="24" t="s">
        <v>31</v>
      </c>
      <c r="B33" s="17">
        <f>C33+D33</f>
        <v>398.78</v>
      </c>
      <c r="C33" s="32">
        <v>205.33999999999997</v>
      </c>
      <c r="D33" s="17">
        <v>193.44</v>
      </c>
      <c r="F33" s="10"/>
      <c r="G33" s="10"/>
      <c r="H33" s="10"/>
      <c r="I33" s="10"/>
    </row>
    <row r="34" spans="1:9">
      <c r="A34" s="23" t="s">
        <v>22</v>
      </c>
      <c r="B34" s="15">
        <f>B33+B23+B22+B18+B13+B8+B7+B4</f>
        <v>139961.05000000002</v>
      </c>
      <c r="C34" s="31">
        <f>C33+C23+C22+C18+C13+C8+C7+C4</f>
        <v>74790.02</v>
      </c>
      <c r="D34" s="15">
        <f>D33+D23+D22+D18+D13+D8+D7+D4</f>
        <v>65171.030000000006</v>
      </c>
    </row>
    <row r="35" spans="1:9">
      <c r="A35" s="6"/>
    </row>
    <row r="36" spans="1:9">
      <c r="A36" s="6"/>
    </row>
    <row r="37" spans="1:9">
      <c r="A37" s="6"/>
      <c r="B37" s="2"/>
      <c r="C37" s="2"/>
      <c r="D37" s="2"/>
    </row>
    <row r="38" spans="1:9" s="5" customFormat="1">
      <c r="A38" s="6"/>
      <c r="E38" s="1"/>
      <c r="F38" s="2"/>
      <c r="G38" s="2"/>
      <c r="H38" s="2"/>
      <c r="I38" s="2"/>
    </row>
    <row r="41" spans="1:9" s="5" customFormat="1">
      <c r="A41" s="6"/>
      <c r="E41" s="1"/>
      <c r="F41" s="2"/>
      <c r="G41" s="2"/>
      <c r="H41" s="2"/>
      <c r="I41" s="2"/>
    </row>
  </sheetData>
  <mergeCells count="1">
    <mergeCell ref="A1:D1"/>
  </mergeCells>
  <pageMargins left="0.7" right="0.7" top="0.75" bottom="0.75" header="0.3" footer="0.3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06_ZA_EON_2025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 Rovnakova</dc:creator>
  <cp:lastModifiedBy>cingelova</cp:lastModifiedBy>
  <cp:lastPrinted>2016-04-05T08:17:30Z</cp:lastPrinted>
  <dcterms:created xsi:type="dcterms:W3CDTF">2015-03-17T12:48:09Z</dcterms:created>
  <dcterms:modified xsi:type="dcterms:W3CDTF">2026-02-17T11:19:52Z</dcterms:modified>
</cp:coreProperties>
</file>